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alina_Kardanova\Desktop\ПРОГРАММА УО 2017 -2023 (2020 -ноябрь\ПРОГРАММА УО 2017 -2023 +2020 (июль)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Лист1!$A$2:$S$47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0" i="1" l="1"/>
  <c r="P40" i="1"/>
  <c r="Q37" i="1"/>
  <c r="P37" i="1"/>
  <c r="Q34" i="1"/>
  <c r="Q31" i="1" s="1"/>
  <c r="P34" i="1"/>
  <c r="P31" i="1"/>
  <c r="P23" i="1"/>
  <c r="Q20" i="1"/>
  <c r="P20" i="1"/>
  <c r="Q17" i="1"/>
  <c r="P17" i="1"/>
  <c r="Q14" i="1"/>
  <c r="P14" i="1"/>
  <c r="Q11" i="1"/>
  <c r="P11" i="1"/>
  <c r="P10" i="1" s="1"/>
  <c r="O40" i="1"/>
  <c r="N40" i="1"/>
  <c r="O37" i="1"/>
  <c r="N37" i="1"/>
  <c r="N31" i="1" s="1"/>
  <c r="O34" i="1"/>
  <c r="O31" i="1" s="1"/>
  <c r="N34" i="1"/>
  <c r="N23" i="1"/>
  <c r="O20" i="1"/>
  <c r="N20" i="1"/>
  <c r="O17" i="1"/>
  <c r="N17" i="1"/>
  <c r="O14" i="1"/>
  <c r="N14" i="1"/>
  <c r="O11" i="1"/>
  <c r="N11" i="1"/>
  <c r="N10" i="1" s="1"/>
  <c r="P42" i="1" l="1"/>
  <c r="Q10" i="1"/>
  <c r="Q42" i="1" s="1"/>
  <c r="P43" i="1" s="1"/>
  <c r="O10" i="1"/>
  <c r="O42" i="1" s="1"/>
  <c r="N42" i="1"/>
  <c r="H12" i="1"/>
  <c r="I13" i="1"/>
  <c r="I12" i="1"/>
  <c r="H13" i="1"/>
  <c r="N43" i="1" l="1"/>
  <c r="H39" i="1"/>
  <c r="H38" i="1"/>
  <c r="E12" i="1" l="1"/>
  <c r="E13" i="1"/>
  <c r="G12" i="1" l="1"/>
  <c r="G13" i="1"/>
  <c r="F16" i="1"/>
  <c r="F15" i="1"/>
  <c r="F13" i="1"/>
  <c r="F12" i="1"/>
  <c r="E40" i="1"/>
  <c r="D40" i="1"/>
  <c r="D37" i="1"/>
  <c r="E34" i="1"/>
  <c r="E31" i="1" s="1"/>
  <c r="D34" i="1"/>
  <c r="E25" i="1"/>
  <c r="E23" i="1" s="1"/>
  <c r="D23" i="1"/>
  <c r="E20" i="1"/>
  <c r="D20" i="1"/>
  <c r="E17" i="1"/>
  <c r="D17" i="1"/>
  <c r="D16" i="1"/>
  <c r="D15" i="1"/>
  <c r="E14" i="1"/>
  <c r="D11" i="1"/>
  <c r="D31" i="1" l="1"/>
  <c r="D14" i="1"/>
  <c r="D10" i="1" s="1"/>
  <c r="D42" i="1" s="1"/>
  <c r="E11" i="1"/>
  <c r="E10" i="1" s="1"/>
  <c r="E42" i="1" s="1"/>
  <c r="D43" i="1" l="1"/>
  <c r="G11" i="1"/>
  <c r="F40" i="1" l="1"/>
  <c r="F37" i="1"/>
  <c r="F34" i="1"/>
  <c r="F23" i="1"/>
  <c r="F20" i="1"/>
  <c r="F17" i="1"/>
  <c r="F14" i="1"/>
  <c r="F11" i="1"/>
  <c r="G40" i="1"/>
  <c r="G34" i="1"/>
  <c r="G31" i="1" s="1"/>
  <c r="G23" i="1"/>
  <c r="G20" i="1"/>
  <c r="G17" i="1"/>
  <c r="G14" i="1"/>
  <c r="F31" i="1" l="1"/>
  <c r="G10" i="1"/>
  <c r="G42" i="1" s="1"/>
  <c r="F10" i="1"/>
  <c r="I14" i="1"/>
  <c r="F42" i="1" l="1"/>
  <c r="F43" i="1" s="1"/>
  <c r="M40" i="1"/>
  <c r="L40" i="1"/>
  <c r="M37" i="1"/>
  <c r="L37" i="1"/>
  <c r="M34" i="1"/>
  <c r="L34" i="1"/>
  <c r="L23" i="1"/>
  <c r="M20" i="1"/>
  <c r="L20" i="1"/>
  <c r="M17" i="1"/>
  <c r="L17" i="1"/>
  <c r="M14" i="1"/>
  <c r="L14" i="1"/>
  <c r="M11" i="1"/>
  <c r="L11" i="1"/>
  <c r="K40" i="1"/>
  <c r="J40" i="1"/>
  <c r="K37" i="1"/>
  <c r="J37" i="1"/>
  <c r="K34" i="1"/>
  <c r="J34" i="1"/>
  <c r="K23" i="1"/>
  <c r="J23" i="1"/>
  <c r="K20" i="1"/>
  <c r="J20" i="1"/>
  <c r="K17" i="1"/>
  <c r="J17" i="1"/>
  <c r="K14" i="1"/>
  <c r="J14" i="1"/>
  <c r="K11" i="1"/>
  <c r="J11" i="1"/>
  <c r="K31" i="1" l="1"/>
  <c r="M31" i="1"/>
  <c r="J31" i="1"/>
  <c r="J10" i="1"/>
  <c r="K10" i="1"/>
  <c r="M10" i="1"/>
  <c r="L31" i="1"/>
  <c r="L10" i="1"/>
  <c r="I37" i="1"/>
  <c r="H37" i="1"/>
  <c r="H40" i="1"/>
  <c r="H34" i="1"/>
  <c r="H23" i="1"/>
  <c r="H20" i="1"/>
  <c r="H17" i="1"/>
  <c r="H14" i="1"/>
  <c r="H11" i="1"/>
  <c r="I34" i="1"/>
  <c r="I20" i="1"/>
  <c r="I17" i="1"/>
  <c r="I11" i="1"/>
  <c r="I40" i="1"/>
  <c r="I23" i="1"/>
  <c r="I31" i="1" l="1"/>
  <c r="H31" i="1"/>
  <c r="L42" i="1"/>
  <c r="H10" i="1"/>
  <c r="I10" i="1"/>
  <c r="M42" i="1"/>
  <c r="I42" i="1" l="1"/>
  <c r="J42" i="1"/>
  <c r="H42" i="1"/>
  <c r="K42" i="1"/>
  <c r="L43" i="1"/>
  <c r="H43" i="1" l="1"/>
  <c r="J43" i="1"/>
</calcChain>
</file>

<file path=xl/sharedStrings.xml><?xml version="1.0" encoding="utf-8"?>
<sst xmlns="http://schemas.openxmlformats.org/spreadsheetml/2006/main" count="157" uniqueCount="100">
  <si>
    <t>№                        п/п</t>
  </si>
  <si>
    <t>Наименование                                                                                       мероприятий</t>
  </si>
  <si>
    <t>Срок                     исполнения</t>
  </si>
  <si>
    <t>Финансирование, (тыс. руб.)</t>
  </si>
  <si>
    <t>Исполнители</t>
  </si>
  <si>
    <t xml:space="preserve">Ожидаемые результаты     </t>
  </si>
  <si>
    <t>в том числе:</t>
  </si>
  <si>
    <t>2018г.</t>
  </si>
  <si>
    <t>2019г.</t>
  </si>
  <si>
    <t>в течение года</t>
  </si>
  <si>
    <t>1.1.</t>
  </si>
  <si>
    <t>Обеспечение деятельности (оказание услуг) муниципальных образовательных организаций</t>
  </si>
  <si>
    <t>1.1.1.</t>
  </si>
  <si>
    <t>Обеспечение деятельности бюджетных организаций</t>
  </si>
  <si>
    <t>1.1.2.</t>
  </si>
  <si>
    <t>Обеспечение деятельности    автономных организаций</t>
  </si>
  <si>
    <t>1.2.</t>
  </si>
  <si>
    <t>Развитие материально-технической базы муниципальных образовательных организаций</t>
  </si>
  <si>
    <t>Увеличение числа муниципальных образовательных организаций, материально-техническая база которых соответствует современным требованиям</t>
  </si>
  <si>
    <t>1.2.1.</t>
  </si>
  <si>
    <t>Развитие материально-технической базы бюджетных муниципальных образовательных организаций</t>
  </si>
  <si>
    <t>1.2.2.</t>
  </si>
  <si>
    <t>Развитие материально-технической базы автономных муниципальных образовательных организаций</t>
  </si>
  <si>
    <t>1.3.</t>
  </si>
  <si>
    <t>Обеспечение безопасного пребывания обучающихся в муниципальных образовательных организациях</t>
  </si>
  <si>
    <t>1.3.1.</t>
  </si>
  <si>
    <t>Обеспечение безопасного пребывания детей в бюджетных организациях</t>
  </si>
  <si>
    <t>1.3.2.</t>
  </si>
  <si>
    <t>Обеспечение безопасного пребывания детей в автономных организациях</t>
  </si>
  <si>
    <t xml:space="preserve">1.4. </t>
  </si>
  <si>
    <t>Организация питания в общеобразовательных организациях</t>
  </si>
  <si>
    <t>1.4.1.</t>
  </si>
  <si>
    <t>Организация питания в бюджетных организациях</t>
  </si>
  <si>
    <t>1.4.2.</t>
  </si>
  <si>
    <t>Организация питания в автономных организациях</t>
  </si>
  <si>
    <t>2.</t>
  </si>
  <si>
    <t>2.1.</t>
  </si>
  <si>
    <t xml:space="preserve">Обеспечение деятельности (оказание услуг) Владикавказского муниципального казенного учреждения «Организационно-методический центр» </t>
  </si>
  <si>
    <t>Владикавказское муниципальное казенное учреждение «Организационно-методический центр»</t>
  </si>
  <si>
    <t>2.2.</t>
  </si>
  <si>
    <t>Проведение городских массовых мероприятий, в том числе направленных на поддержку детей с общеинтеллектуальной и творческой одаренностью.</t>
  </si>
  <si>
    <t>Обеспечение участия обучающихся образовательных учреждениях во всероссийских мероприятиях.</t>
  </si>
  <si>
    <t xml:space="preserve"> Проведение конференций, конкурсов, фестивалей, олимпиад. </t>
  </si>
  <si>
    <t>Обеспечение проведения мероприятий, направленных на развитие системы оценки качества образования.</t>
  </si>
  <si>
    <t>Организация и проведение мероприятий, направленных на развитие национального образования</t>
  </si>
  <si>
    <t>2.3.</t>
  </si>
  <si>
    <t>Совершенствование мероприятий, направленных на повышение квалификации педагогических работников, сотрудников Управления образования, методистов ВМКУ «ОМЦ», развитие системы конкурсов профессионального мастерства и стимулирование труда работников образовательных организаций г.Владикавказа</t>
  </si>
  <si>
    <t xml:space="preserve">Владикавказское муниципальное казенное учреждение «Организационно-методический центр» </t>
  </si>
  <si>
    <t>Развитие системы повышения квалификации работников муниципальной системы образования</t>
  </si>
  <si>
    <t>3.</t>
  </si>
  <si>
    <t>Подпрограмма 3 "Социальная помощь населению: охрана семьи и детства"</t>
  </si>
  <si>
    <t>3.1.</t>
  </si>
  <si>
    <t>Организация ежеквартальных выплат денежных средств в виде компенсации родителям (законным представителям), имеющим детей, посещающих дошкольные образовательные организации</t>
  </si>
  <si>
    <t>Министерство Образования и науки РСО-Алания, Управление образования, дошкольные организации</t>
  </si>
  <si>
    <t>Выплата компенсации части родительской платы за содержание ребенка в ДОУ</t>
  </si>
  <si>
    <t>3.2.</t>
  </si>
  <si>
    <t>Оказание адресной поддержки детей из малообеспеченных семей в ходе подготовки к новому учебному году</t>
  </si>
  <si>
    <t>Оказание финансовой поддержки детям из малообеспеченных семей</t>
  </si>
  <si>
    <t>3.3.</t>
  </si>
  <si>
    <t>Обеспечение горячим питанием детей из малообеспеченных семей</t>
  </si>
  <si>
    <t xml:space="preserve">Обеспечение предоставления социальной помощи детям из малообеспеченных семей в части предоставления горячего питания. </t>
  </si>
  <si>
    <t>3.3.1.</t>
  </si>
  <si>
    <t>Обеспечение горячим питанием учащихся автономных организаций</t>
  </si>
  <si>
    <t>3.3.2.</t>
  </si>
  <si>
    <t>Обеспечение горячим питанием учащихся бюджетных организаций</t>
  </si>
  <si>
    <t>3.4.</t>
  </si>
  <si>
    <t>Организация отдыха детей в оздоровительных пришкольных лагерях с дневным пребыванием в период весенних, летних, осенних и зимних каникул</t>
  </si>
  <si>
    <t>Предоставление услуг по организации отдыха, оздоровления и занятости детей из малообеспеченных и социально-незащищенных семей</t>
  </si>
  <si>
    <t>4.</t>
  </si>
  <si>
    <t>4.1.</t>
  </si>
  <si>
    <t>Обеспечение деятельности Управления образования АМС г.Вдадикавказа</t>
  </si>
  <si>
    <t xml:space="preserve"> </t>
  </si>
  <si>
    <t>муниципальные образовательные организации</t>
  </si>
  <si>
    <t>Обеспечение эффективного функционирования Управления образования АМС  г. Владикавказа</t>
  </si>
  <si>
    <t>Увеличение числа обучающихся и воспитанников, участвующих в мероприятиях, конкурсах, фестивалях, конференциях.</t>
  </si>
  <si>
    <t>Обеспечение эффективного функционирования Управления образования АМС г. Владикавказа</t>
  </si>
  <si>
    <t>Управление образования АМС г.Владикавказа</t>
  </si>
  <si>
    <t>Итого по программе, (тыс. руб.)</t>
  </si>
  <si>
    <r>
      <t>Обеспечение безопасного пребывания детей в образовательных организациях</t>
    </r>
    <r>
      <rPr>
        <sz val="11"/>
        <color rgb="FF000000"/>
        <rFont val="Times New Roman"/>
        <family val="1"/>
        <charset val="204"/>
      </rPr>
      <t xml:space="preserve"> </t>
    </r>
  </si>
  <si>
    <t>респ. бюджет</t>
  </si>
  <si>
    <t>мун. бюджет</t>
  </si>
  <si>
    <t>3.4.1.</t>
  </si>
  <si>
    <t>3.4.2.</t>
  </si>
  <si>
    <t>Организация отдыха детей в оздоровительных пришкольных лагерях с дневным пребыванием в период весенних, летних, осенних и зимних каникул автономных организаций</t>
  </si>
  <si>
    <t>Организация отдыха детей в оздоровительных пришкольных лагерях с дневным пребыванием в период весенних, летних, осенних и зимних каникул бюджетных организаций</t>
  </si>
  <si>
    <t xml:space="preserve">Подпрограмма 1 "Развитие системы общего и дополнительного образования» </t>
  </si>
  <si>
    <t>2020г.</t>
  </si>
  <si>
    <t>республ.</t>
  </si>
  <si>
    <t>2021г.</t>
  </si>
  <si>
    <t>2017г.</t>
  </si>
  <si>
    <t>Обеспечение функционирования муниципальных образовательных организаций дошкольного, общего и дополнительного образования в соответствии с уставными задачами</t>
  </si>
  <si>
    <t>Обеспечение бесперебойного функционирования технологического оборудования школьных столовых для организации питания школьников</t>
  </si>
  <si>
    <t>Перечень основных программных мероприятий «Развитие образования г. Владикавказа"</t>
  </si>
  <si>
    <t xml:space="preserve">  Приложение 1 к МП «Развитие образования г.Владикавказа"</t>
  </si>
  <si>
    <t>ИТОГО</t>
  </si>
  <si>
    <t>Подпрограмма 4 "Обеспечение создания условий для реализации муниципальной программы "Развитие образования г.Владикавказана"</t>
  </si>
  <si>
    <t>Подпрограмма 2 "Образование г.Владикавказа - образование будущего"</t>
  </si>
  <si>
    <t>2022г.</t>
  </si>
  <si>
    <t>2023г.</t>
  </si>
  <si>
    <t>Министерство Труда и социального развития по РСО-Алания, Управление Образования, общеобразова тельные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</si>
</sst>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0" fontId="6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0" xfId="0" applyFont="1"/>
    <xf numFmtId="0" fontId="1" fillId="0" borderId="0" xfId="0" applyFont="1"/>
    <xf numFmtId="4" fontId="11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0"/>
  <sheetViews>
    <sheetView tabSelected="1" zoomScaleNormal="100" workbookViewId="0">
      <pane xSplit="3" ySplit="9" topLeftCell="G28" activePane="bottomRight" state="frozen"/>
      <selection pane="topRight" activeCell="E1" sqref="E1"/>
      <selection pane="bottomLeft" activeCell="A14" sqref="A14"/>
      <selection pane="bottomRight" activeCell="P30" sqref="P30"/>
    </sheetView>
  </sheetViews>
  <sheetFormatPr defaultRowHeight="15" x14ac:dyDescent="0.25"/>
  <cols>
    <col min="1" max="1" width="7.42578125" style="27" customWidth="1"/>
    <col min="2" max="2" width="36.28515625" customWidth="1"/>
    <col min="3" max="3" width="10.7109375" customWidth="1"/>
    <col min="4" max="4" width="14.42578125" bestFit="1" customWidth="1"/>
    <col min="5" max="5" width="13.42578125" customWidth="1"/>
    <col min="6" max="6" width="14.42578125" bestFit="1" customWidth="1"/>
    <col min="7" max="7" width="13.5703125" bestFit="1" customWidth="1"/>
    <col min="8" max="8" width="15.28515625" bestFit="1" customWidth="1"/>
    <col min="9" max="9" width="15.42578125" customWidth="1"/>
    <col min="10" max="10" width="14.42578125" bestFit="1" customWidth="1"/>
    <col min="11" max="11" width="16" customWidth="1"/>
    <col min="12" max="12" width="14.42578125" customWidth="1"/>
    <col min="13" max="17" width="16.140625" customWidth="1"/>
    <col min="18" max="18" width="15.28515625" style="28" customWidth="1"/>
    <col min="19" max="19" width="36" customWidth="1"/>
    <col min="20" max="20" width="11.85546875" customWidth="1"/>
  </cols>
  <sheetData>
    <row r="2" spans="1:20" ht="29.25" customHeight="1" x14ac:dyDescent="0.25">
      <c r="A2" s="13"/>
      <c r="B2" s="7"/>
      <c r="C2" s="7"/>
      <c r="D2" s="7"/>
      <c r="E2" s="7"/>
      <c r="F2" s="7"/>
      <c r="G2" s="7"/>
      <c r="H2" s="7"/>
      <c r="I2" s="7"/>
      <c r="J2" s="7"/>
      <c r="K2" s="76" t="s">
        <v>93</v>
      </c>
      <c r="L2" s="76"/>
      <c r="M2" s="76"/>
      <c r="N2" s="76"/>
      <c r="O2" s="76"/>
      <c r="P2" s="76"/>
      <c r="Q2" s="76"/>
      <c r="R2" s="76"/>
      <c r="S2" s="76"/>
    </row>
    <row r="3" spans="1:20" x14ac:dyDescent="0.25">
      <c r="A3" s="14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1"/>
      <c r="S3" s="7"/>
    </row>
    <row r="4" spans="1:20" ht="18.75" x14ac:dyDescent="0.25">
      <c r="A4" s="77" t="s">
        <v>92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</row>
    <row r="5" spans="1:20" x14ac:dyDescent="0.25">
      <c r="A5" s="14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11"/>
      <c r="S5" s="7"/>
    </row>
    <row r="6" spans="1:20" ht="15" customHeight="1" x14ac:dyDescent="0.25">
      <c r="A6" s="78" t="s">
        <v>0</v>
      </c>
      <c r="B6" s="78" t="s">
        <v>1</v>
      </c>
      <c r="C6" s="79" t="s">
        <v>2</v>
      </c>
      <c r="D6" s="61" t="s">
        <v>3</v>
      </c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2"/>
      <c r="R6" s="79" t="s">
        <v>4</v>
      </c>
      <c r="S6" s="78" t="s">
        <v>5</v>
      </c>
    </row>
    <row r="7" spans="1:20" ht="15" customHeight="1" x14ac:dyDescent="0.25">
      <c r="A7" s="78"/>
      <c r="B7" s="78"/>
      <c r="C7" s="79"/>
      <c r="D7" s="61" t="s">
        <v>6</v>
      </c>
      <c r="E7" s="69"/>
      <c r="F7" s="69"/>
      <c r="G7" s="69"/>
      <c r="H7" s="69"/>
      <c r="I7" s="69"/>
      <c r="J7" s="69"/>
      <c r="K7" s="69"/>
      <c r="L7" s="69"/>
      <c r="M7" s="62"/>
      <c r="N7" s="57"/>
      <c r="O7" s="57"/>
      <c r="P7" s="57"/>
      <c r="Q7" s="57"/>
      <c r="R7" s="79"/>
      <c r="S7" s="78"/>
    </row>
    <row r="8" spans="1:20" x14ac:dyDescent="0.25">
      <c r="A8" s="78"/>
      <c r="B8" s="78"/>
      <c r="C8" s="79"/>
      <c r="D8" s="70" t="s">
        <v>89</v>
      </c>
      <c r="E8" s="71"/>
      <c r="F8" s="70" t="s">
        <v>7</v>
      </c>
      <c r="G8" s="71"/>
      <c r="H8" s="70" t="s">
        <v>8</v>
      </c>
      <c r="I8" s="71"/>
      <c r="J8" s="70" t="s">
        <v>86</v>
      </c>
      <c r="K8" s="71"/>
      <c r="L8" s="70" t="s">
        <v>88</v>
      </c>
      <c r="M8" s="71"/>
      <c r="N8" s="70" t="s">
        <v>97</v>
      </c>
      <c r="O8" s="71"/>
      <c r="P8" s="70" t="s">
        <v>98</v>
      </c>
      <c r="Q8" s="71"/>
      <c r="R8" s="79"/>
      <c r="S8" s="78"/>
    </row>
    <row r="9" spans="1:20" ht="20.25" customHeight="1" x14ac:dyDescent="0.25">
      <c r="A9" s="78"/>
      <c r="B9" s="78"/>
      <c r="C9" s="79"/>
      <c r="D9" s="32" t="s">
        <v>79</v>
      </c>
      <c r="E9" s="32" t="s">
        <v>80</v>
      </c>
      <c r="F9" s="32" t="s">
        <v>79</v>
      </c>
      <c r="G9" s="32" t="s">
        <v>80</v>
      </c>
      <c r="H9" s="32" t="s">
        <v>79</v>
      </c>
      <c r="I9" s="32" t="s">
        <v>80</v>
      </c>
      <c r="J9" s="32" t="s">
        <v>79</v>
      </c>
      <c r="K9" s="32" t="s">
        <v>80</v>
      </c>
      <c r="L9" s="32" t="s">
        <v>79</v>
      </c>
      <c r="M9" s="32" t="s">
        <v>80</v>
      </c>
      <c r="N9" s="32" t="s">
        <v>79</v>
      </c>
      <c r="O9" s="32" t="s">
        <v>80</v>
      </c>
      <c r="P9" s="32" t="s">
        <v>79</v>
      </c>
      <c r="Q9" s="32" t="s">
        <v>80</v>
      </c>
      <c r="R9" s="79"/>
      <c r="S9" s="78"/>
    </row>
    <row r="10" spans="1:20" ht="62.25" customHeight="1" x14ac:dyDescent="0.25">
      <c r="A10" s="15">
        <v>1</v>
      </c>
      <c r="B10" s="16" t="s">
        <v>85</v>
      </c>
      <c r="C10" s="4" t="s">
        <v>9</v>
      </c>
      <c r="D10" s="44">
        <f>D11+D14+D17+D20</f>
        <v>1415196.16</v>
      </c>
      <c r="E10" s="44">
        <f>E11+E14+E17+E20</f>
        <v>725853.09900000005</v>
      </c>
      <c r="F10" s="23">
        <f>F11+F14+F17+F20</f>
        <v>1521903.872</v>
      </c>
      <c r="G10" s="23">
        <f>G11+G14+G17+G20</f>
        <v>841623.76900000009</v>
      </c>
      <c r="H10" s="23">
        <f t="shared" ref="H10:I10" si="0">H11+H14+H17+H20</f>
        <v>1565258.0999999999</v>
      </c>
      <c r="I10" s="23">
        <f t="shared" si="0"/>
        <v>963001.64100000006</v>
      </c>
      <c r="J10" s="23">
        <f t="shared" ref="J10:M10" si="1">J11+J14+J17+J20</f>
        <v>1827213.923</v>
      </c>
      <c r="K10" s="23">
        <f t="shared" si="1"/>
        <v>925147.7</v>
      </c>
      <c r="L10" s="23">
        <f t="shared" si="1"/>
        <v>1433902.9</v>
      </c>
      <c r="M10" s="23">
        <f t="shared" si="1"/>
        <v>880597.70000000007</v>
      </c>
      <c r="N10" s="53">
        <f t="shared" ref="N10:Q10" si="2">N11+N14+N17+N20</f>
        <v>1433902.9</v>
      </c>
      <c r="O10" s="53">
        <f t="shared" si="2"/>
        <v>2260988.35</v>
      </c>
      <c r="P10" s="53">
        <f t="shared" si="2"/>
        <v>1433902.9</v>
      </c>
      <c r="Q10" s="53">
        <f t="shared" si="2"/>
        <v>2275835.54</v>
      </c>
      <c r="R10" s="2" t="s">
        <v>72</v>
      </c>
      <c r="S10" s="17"/>
    </row>
    <row r="11" spans="1:20" ht="82.5" customHeight="1" x14ac:dyDescent="0.25">
      <c r="A11" s="15" t="s">
        <v>10</v>
      </c>
      <c r="B11" s="16" t="s">
        <v>11</v>
      </c>
      <c r="C11" s="84" t="s">
        <v>9</v>
      </c>
      <c r="D11" s="44">
        <f t="shared" ref="D11:E11" si="3">D12+D13</f>
        <v>1407196.1599999999</v>
      </c>
      <c r="E11" s="44">
        <f t="shared" si="3"/>
        <v>648117.74900000007</v>
      </c>
      <c r="F11" s="46">
        <f t="shared" ref="F11" si="4">F12+F13</f>
        <v>1518721.9990000001</v>
      </c>
      <c r="G11" s="46">
        <f t="shared" ref="G11" si="5">G12+G13</f>
        <v>774623.76900000009</v>
      </c>
      <c r="H11" s="23">
        <f t="shared" ref="H11:I11" si="6">H12+H13</f>
        <v>1561678.2</v>
      </c>
      <c r="I11" s="23">
        <f t="shared" si="6"/>
        <v>855829.64100000006</v>
      </c>
      <c r="J11" s="23">
        <f t="shared" ref="J11:M11" si="7">J12+J13</f>
        <v>1825502.423</v>
      </c>
      <c r="K11" s="23">
        <f t="shared" si="7"/>
        <v>824196.5</v>
      </c>
      <c r="L11" s="23">
        <f t="shared" si="7"/>
        <v>1433902.9</v>
      </c>
      <c r="M11" s="23">
        <f t="shared" si="7"/>
        <v>794146.50000000012</v>
      </c>
      <c r="N11" s="53">
        <f t="shared" ref="N11:Q11" si="8">N12+N13</f>
        <v>1433902.9</v>
      </c>
      <c r="O11" s="53">
        <f t="shared" si="8"/>
        <v>979131.15</v>
      </c>
      <c r="P11" s="53">
        <f t="shared" si="8"/>
        <v>1433902.9</v>
      </c>
      <c r="Q11" s="53">
        <f t="shared" si="8"/>
        <v>993978.34000000008</v>
      </c>
      <c r="R11" s="2"/>
      <c r="S11" s="17" t="s">
        <v>90</v>
      </c>
      <c r="T11" t="s">
        <v>87</v>
      </c>
    </row>
    <row r="12" spans="1:20" ht="30" x14ac:dyDescent="0.25">
      <c r="A12" s="17" t="s">
        <v>12</v>
      </c>
      <c r="B12" s="18" t="s">
        <v>13</v>
      </c>
      <c r="C12" s="84"/>
      <c r="D12" s="45">
        <v>1334635.23</v>
      </c>
      <c r="E12" s="45">
        <f>338894.564+192487.485+2800</f>
        <v>534182.049</v>
      </c>
      <c r="F12" s="37">
        <f>608348.748+831676.576</f>
        <v>1440025.324</v>
      </c>
      <c r="G12" s="37">
        <f>2976.048+253653.189+378942.228</f>
        <v>635571.46500000008</v>
      </c>
      <c r="H12" s="24">
        <f>635409.762+839594.66</f>
        <v>1475004.422</v>
      </c>
      <c r="I12" s="37">
        <f>426812.196+280422.598+2853.135</f>
        <v>710087.929</v>
      </c>
      <c r="J12" s="38">
        <v>1717237.5649999999</v>
      </c>
      <c r="K12" s="37">
        <v>673940.21</v>
      </c>
      <c r="L12" s="37">
        <v>1345705.9</v>
      </c>
      <c r="M12" s="37">
        <v>648390.21000000008</v>
      </c>
      <c r="N12" s="37">
        <v>1345705.9</v>
      </c>
      <c r="O12" s="37">
        <v>798057.14</v>
      </c>
      <c r="P12" s="37">
        <v>1345705.9</v>
      </c>
      <c r="Q12" s="37">
        <v>808951.53</v>
      </c>
      <c r="R12" s="12"/>
      <c r="S12" s="9"/>
    </row>
    <row r="13" spans="1:20" ht="30" x14ac:dyDescent="0.25">
      <c r="A13" s="17" t="s">
        <v>14</v>
      </c>
      <c r="B13" s="18" t="s">
        <v>15</v>
      </c>
      <c r="C13" s="84"/>
      <c r="D13" s="45">
        <v>72560.929999999993</v>
      </c>
      <c r="E13" s="45">
        <f>24078.934+6746.496+83110.27</f>
        <v>113935.70000000001</v>
      </c>
      <c r="F13" s="37">
        <f>42328.251+36368.424</f>
        <v>78696.674999999988</v>
      </c>
      <c r="G13" s="37">
        <f>31675.862+8925.4+98451.042</f>
        <v>139052.304</v>
      </c>
      <c r="H13" s="24">
        <f>49825.438+36848.34</f>
        <v>86673.777999999991</v>
      </c>
      <c r="I13" s="37">
        <f>43215.445+7745.202+94781.065</f>
        <v>145741.712</v>
      </c>
      <c r="J13" s="38">
        <v>108264.85800000001</v>
      </c>
      <c r="K13" s="37">
        <v>150256.29</v>
      </c>
      <c r="L13" s="37">
        <v>88197</v>
      </c>
      <c r="M13" s="37">
        <v>145756.29</v>
      </c>
      <c r="N13" s="37">
        <v>88197</v>
      </c>
      <c r="O13" s="37">
        <v>181074.01</v>
      </c>
      <c r="P13" s="37">
        <v>88197</v>
      </c>
      <c r="Q13" s="37">
        <v>185026.81</v>
      </c>
      <c r="R13" s="12"/>
      <c r="S13" s="9"/>
    </row>
    <row r="14" spans="1:20" ht="84" customHeight="1" x14ac:dyDescent="0.25">
      <c r="A14" s="15" t="s">
        <v>16</v>
      </c>
      <c r="B14" s="16" t="s">
        <v>17</v>
      </c>
      <c r="C14" s="81" t="s">
        <v>9</v>
      </c>
      <c r="D14" s="44">
        <f t="shared" ref="D14:E14" si="9">D15+D16</f>
        <v>8000</v>
      </c>
      <c r="E14" s="44">
        <f t="shared" si="9"/>
        <v>25499.64</v>
      </c>
      <c r="F14" s="46">
        <f t="shared" ref="F14" si="10">F15+F16</f>
        <v>3181.8729999999996</v>
      </c>
      <c r="G14" s="46">
        <f t="shared" ref="G14" si="11">G15+G16</f>
        <v>13827</v>
      </c>
      <c r="H14" s="19">
        <f t="shared" ref="H14:I14" si="12">H15+H16</f>
        <v>3579.9</v>
      </c>
      <c r="I14" s="19">
        <f t="shared" si="12"/>
        <v>8500</v>
      </c>
      <c r="J14" s="19">
        <f t="shared" ref="J14:M14" si="13">J15+J16</f>
        <v>1711.5</v>
      </c>
      <c r="K14" s="19">
        <f t="shared" si="13"/>
        <v>22500</v>
      </c>
      <c r="L14" s="19">
        <f t="shared" si="13"/>
        <v>0</v>
      </c>
      <c r="M14" s="19">
        <f t="shared" si="13"/>
        <v>8000</v>
      </c>
      <c r="N14" s="19">
        <f t="shared" ref="N14:Q14" si="14">N15+N16</f>
        <v>0</v>
      </c>
      <c r="O14" s="19">
        <f t="shared" si="14"/>
        <v>7940</v>
      </c>
      <c r="P14" s="19">
        <f t="shared" si="14"/>
        <v>0</v>
      </c>
      <c r="Q14" s="19">
        <f t="shared" si="14"/>
        <v>7940</v>
      </c>
      <c r="R14" s="2" t="s">
        <v>72</v>
      </c>
      <c r="S14" s="17" t="s">
        <v>18</v>
      </c>
    </row>
    <row r="15" spans="1:20" ht="51.75" customHeight="1" x14ac:dyDescent="0.25">
      <c r="A15" s="17" t="s">
        <v>19</v>
      </c>
      <c r="B15" s="18" t="s">
        <v>20</v>
      </c>
      <c r="C15" s="82"/>
      <c r="D15" s="45">
        <f>4948.2+1051.8</f>
        <v>6000</v>
      </c>
      <c r="E15" s="45">
        <v>24934.69</v>
      </c>
      <c r="F15" s="37">
        <f>157.129+2087.831+26.297+349.376</f>
        <v>2620.6329999999998</v>
      </c>
      <c r="G15" s="37">
        <v>13127</v>
      </c>
      <c r="H15" s="24">
        <v>3079.9</v>
      </c>
      <c r="I15" s="24">
        <v>8300</v>
      </c>
      <c r="J15" s="38">
        <v>1711.5</v>
      </c>
      <c r="K15" s="38">
        <v>20706.901000000002</v>
      </c>
      <c r="L15" s="38">
        <v>0</v>
      </c>
      <c r="M15" s="42">
        <v>8000</v>
      </c>
      <c r="N15" s="45">
        <v>0</v>
      </c>
      <c r="O15" s="45">
        <v>7940</v>
      </c>
      <c r="P15" s="45">
        <v>0</v>
      </c>
      <c r="Q15" s="45">
        <v>7940</v>
      </c>
      <c r="R15" s="12"/>
      <c r="S15" s="9"/>
    </row>
    <row r="16" spans="1:20" ht="45" customHeight="1" x14ac:dyDescent="0.25">
      <c r="A16" s="20" t="s">
        <v>21</v>
      </c>
      <c r="B16" s="21" t="s">
        <v>22</v>
      </c>
      <c r="C16" s="83"/>
      <c r="D16" s="45">
        <f>350.6+1649.4</f>
        <v>2000</v>
      </c>
      <c r="E16" s="45">
        <v>564.95000000000005</v>
      </c>
      <c r="F16" s="37">
        <f>39.282+521.958</f>
        <v>561.24</v>
      </c>
      <c r="G16" s="37">
        <v>700</v>
      </c>
      <c r="H16" s="25">
        <v>500</v>
      </c>
      <c r="I16" s="25">
        <v>200</v>
      </c>
      <c r="J16" s="39">
        <v>0</v>
      </c>
      <c r="K16" s="39">
        <v>1793.0989999999999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12"/>
      <c r="S16" s="9"/>
    </row>
    <row r="17" spans="1:20" ht="49.5" customHeight="1" x14ac:dyDescent="0.25">
      <c r="A17" s="15" t="s">
        <v>23</v>
      </c>
      <c r="B17" s="16" t="s">
        <v>78</v>
      </c>
      <c r="C17" s="84" t="s">
        <v>9</v>
      </c>
      <c r="D17" s="44">
        <f t="shared" ref="D17:E17" si="15">D18+D19</f>
        <v>0</v>
      </c>
      <c r="E17" s="44">
        <f t="shared" si="15"/>
        <v>50735.35</v>
      </c>
      <c r="F17" s="46">
        <f t="shared" ref="F17" si="16">F18+F19</f>
        <v>0</v>
      </c>
      <c r="G17" s="46">
        <f t="shared" ref="G17" si="17">G18+G19</f>
        <v>51600</v>
      </c>
      <c r="H17" s="23">
        <f t="shared" ref="H17:I17" si="18">H18+H19</f>
        <v>0</v>
      </c>
      <c r="I17" s="23">
        <f t="shared" si="18"/>
        <v>97172</v>
      </c>
      <c r="J17" s="23">
        <f t="shared" ref="J17:M17" si="19">J18+J19</f>
        <v>0</v>
      </c>
      <c r="K17" s="23">
        <f t="shared" si="19"/>
        <v>77172</v>
      </c>
      <c r="L17" s="23">
        <f t="shared" si="19"/>
        <v>0</v>
      </c>
      <c r="M17" s="23">
        <f t="shared" si="19"/>
        <v>77172</v>
      </c>
      <c r="N17" s="53">
        <f t="shared" ref="N17:Q17" si="20">N18+N19</f>
        <v>0</v>
      </c>
      <c r="O17" s="53">
        <f t="shared" si="20"/>
        <v>1272578</v>
      </c>
      <c r="P17" s="53">
        <f t="shared" si="20"/>
        <v>0</v>
      </c>
      <c r="Q17" s="53">
        <f t="shared" si="20"/>
        <v>1272578</v>
      </c>
      <c r="R17" s="2" t="s">
        <v>72</v>
      </c>
      <c r="S17" s="80" t="s">
        <v>24</v>
      </c>
    </row>
    <row r="18" spans="1:20" ht="30" x14ac:dyDescent="0.25">
      <c r="A18" s="17" t="s">
        <v>25</v>
      </c>
      <c r="B18" s="18" t="s">
        <v>26</v>
      </c>
      <c r="C18" s="84"/>
      <c r="D18" s="45">
        <v>0</v>
      </c>
      <c r="E18" s="45">
        <v>47586.02</v>
      </c>
      <c r="F18" s="37">
        <v>0</v>
      </c>
      <c r="G18" s="37">
        <v>48435.254000000001</v>
      </c>
      <c r="H18" s="37"/>
      <c r="I18" s="37">
        <v>89030.35</v>
      </c>
      <c r="J18" s="37">
        <v>0</v>
      </c>
      <c r="K18" s="37">
        <v>68787.75</v>
      </c>
      <c r="L18" s="37">
        <v>0</v>
      </c>
      <c r="M18" s="37">
        <v>68670</v>
      </c>
      <c r="N18" s="37">
        <v>0</v>
      </c>
      <c r="O18" s="37">
        <v>1183834</v>
      </c>
      <c r="P18" s="37">
        <v>0</v>
      </c>
      <c r="Q18" s="37">
        <v>1183834</v>
      </c>
      <c r="R18" s="12"/>
      <c r="S18" s="80"/>
    </row>
    <row r="19" spans="1:20" ht="30" x14ac:dyDescent="0.25">
      <c r="A19" s="17" t="s">
        <v>27</v>
      </c>
      <c r="B19" s="18" t="s">
        <v>28</v>
      </c>
      <c r="C19" s="84"/>
      <c r="D19" s="45">
        <v>0</v>
      </c>
      <c r="E19" s="45">
        <v>3149.33</v>
      </c>
      <c r="F19" s="37">
        <v>0</v>
      </c>
      <c r="G19" s="37">
        <v>3164.7460000000001</v>
      </c>
      <c r="H19" s="37"/>
      <c r="I19" s="37">
        <v>8141.65</v>
      </c>
      <c r="J19" s="37">
        <v>0</v>
      </c>
      <c r="K19" s="37">
        <v>8384.25</v>
      </c>
      <c r="L19" s="37">
        <v>0</v>
      </c>
      <c r="M19" s="37">
        <v>8502</v>
      </c>
      <c r="N19" s="37">
        <v>0</v>
      </c>
      <c r="O19" s="37">
        <v>88744</v>
      </c>
      <c r="P19" s="37">
        <v>0</v>
      </c>
      <c r="Q19" s="37">
        <v>88744</v>
      </c>
      <c r="R19" s="12"/>
      <c r="S19" s="80"/>
    </row>
    <row r="20" spans="1:20" ht="56.25" customHeight="1" x14ac:dyDescent="0.25">
      <c r="A20" s="32" t="s">
        <v>29</v>
      </c>
      <c r="B20" s="33" t="s">
        <v>30</v>
      </c>
      <c r="C20" s="85" t="s">
        <v>9</v>
      </c>
      <c r="D20" s="44">
        <f t="shared" ref="D20" si="21">D21+D22</f>
        <v>0</v>
      </c>
      <c r="E20" s="44">
        <f>E21+E22</f>
        <v>1500.36</v>
      </c>
      <c r="F20" s="46">
        <f t="shared" ref="F20" si="22">F21+F22</f>
        <v>0</v>
      </c>
      <c r="G20" s="46">
        <f>G21+G22</f>
        <v>1573</v>
      </c>
      <c r="H20" s="34">
        <f t="shared" ref="H20:I20" si="23">H21+H22</f>
        <v>0</v>
      </c>
      <c r="I20" s="34">
        <f t="shared" si="23"/>
        <v>1500</v>
      </c>
      <c r="J20" s="34">
        <f t="shared" ref="J20:M20" si="24">J21+J22</f>
        <v>0</v>
      </c>
      <c r="K20" s="34">
        <f t="shared" si="24"/>
        <v>1279.2</v>
      </c>
      <c r="L20" s="34">
        <f t="shared" si="24"/>
        <v>0</v>
      </c>
      <c r="M20" s="34">
        <f t="shared" si="24"/>
        <v>1279.2</v>
      </c>
      <c r="N20" s="34">
        <f t="shared" ref="N20:Q20" si="25">N21+N22</f>
        <v>0</v>
      </c>
      <c r="O20" s="34">
        <f t="shared" si="25"/>
        <v>1339.2</v>
      </c>
      <c r="P20" s="34">
        <f t="shared" si="25"/>
        <v>0</v>
      </c>
      <c r="Q20" s="34">
        <f t="shared" si="25"/>
        <v>1339.2</v>
      </c>
      <c r="R20" s="35" t="s">
        <v>72</v>
      </c>
      <c r="S20" s="73" t="s">
        <v>91</v>
      </c>
    </row>
    <row r="21" spans="1:20" ht="30" x14ac:dyDescent="0.25">
      <c r="A21" s="32" t="s">
        <v>31</v>
      </c>
      <c r="B21" s="36" t="s">
        <v>32</v>
      </c>
      <c r="C21" s="86"/>
      <c r="D21" s="45">
        <v>0</v>
      </c>
      <c r="E21" s="45">
        <v>1500.36</v>
      </c>
      <c r="F21" s="37">
        <v>0</v>
      </c>
      <c r="G21" s="37">
        <v>1573</v>
      </c>
      <c r="H21" s="37"/>
      <c r="I21" s="37">
        <v>1500</v>
      </c>
      <c r="J21" s="37">
        <v>0</v>
      </c>
      <c r="K21" s="37">
        <v>1279.2</v>
      </c>
      <c r="L21" s="37">
        <v>0</v>
      </c>
      <c r="M21" s="37">
        <v>1279.2</v>
      </c>
      <c r="N21" s="37">
        <v>0</v>
      </c>
      <c r="O21" s="37">
        <v>1339.2</v>
      </c>
      <c r="P21" s="37">
        <v>0</v>
      </c>
      <c r="Q21" s="37">
        <v>1339.2</v>
      </c>
      <c r="R21" s="35"/>
      <c r="S21" s="74"/>
    </row>
    <row r="22" spans="1:20" ht="30" x14ac:dyDescent="0.25">
      <c r="A22" s="32" t="s">
        <v>33</v>
      </c>
      <c r="B22" s="36" t="s">
        <v>34</v>
      </c>
      <c r="C22" s="87"/>
      <c r="D22" s="45">
        <v>0</v>
      </c>
      <c r="E22" s="45">
        <v>0</v>
      </c>
      <c r="F22" s="37">
        <v>0</v>
      </c>
      <c r="G22" s="37">
        <v>0</v>
      </c>
      <c r="H22" s="37"/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5"/>
      <c r="S22" s="75"/>
    </row>
    <row r="23" spans="1:20" ht="50.25" customHeight="1" x14ac:dyDescent="0.25">
      <c r="A23" s="15" t="s">
        <v>35</v>
      </c>
      <c r="B23" s="16" t="s">
        <v>96</v>
      </c>
      <c r="C23" s="4" t="s">
        <v>9</v>
      </c>
      <c r="D23" s="44">
        <f t="shared" ref="D23:E23" si="26">D24+D25+D30</f>
        <v>0</v>
      </c>
      <c r="E23" s="44">
        <f t="shared" si="26"/>
        <v>6195</v>
      </c>
      <c r="F23" s="46">
        <f t="shared" ref="F23" si="27">F24+F25+F30</f>
        <v>0</v>
      </c>
      <c r="G23" s="46">
        <f t="shared" ref="G23" si="28">G24+G25+G30</f>
        <v>5630</v>
      </c>
      <c r="H23" s="23">
        <f t="shared" ref="H23:I23" si="29">H24+H25+H30</f>
        <v>0</v>
      </c>
      <c r="I23" s="23">
        <f t="shared" si="29"/>
        <v>6120</v>
      </c>
      <c r="J23" s="23">
        <f t="shared" ref="J23:L23" si="30">J24+J25+J30</f>
        <v>0</v>
      </c>
      <c r="K23" s="23">
        <f t="shared" si="30"/>
        <v>6170</v>
      </c>
      <c r="L23" s="23">
        <f t="shared" si="30"/>
        <v>0</v>
      </c>
      <c r="M23" s="23">
        <v>6270</v>
      </c>
      <c r="N23" s="53">
        <f t="shared" ref="N23" si="31">N24+N25+N30</f>
        <v>0</v>
      </c>
      <c r="O23" s="53">
        <v>6270</v>
      </c>
      <c r="P23" s="53">
        <f t="shared" ref="P23" si="32">P24+P25+P30</f>
        <v>0</v>
      </c>
      <c r="Q23" s="53">
        <v>6270</v>
      </c>
      <c r="R23" s="12"/>
      <c r="S23" s="15"/>
    </row>
    <row r="24" spans="1:20" ht="89.25" x14ac:dyDescent="0.25">
      <c r="A24" s="26" t="s">
        <v>36</v>
      </c>
      <c r="B24" s="18" t="s">
        <v>37</v>
      </c>
      <c r="C24" s="5" t="s">
        <v>9</v>
      </c>
      <c r="D24" s="44">
        <v>0</v>
      </c>
      <c r="E24" s="44">
        <v>3900</v>
      </c>
      <c r="F24" s="46">
        <v>0</v>
      </c>
      <c r="G24" s="46">
        <v>3735</v>
      </c>
      <c r="H24" s="49">
        <v>0</v>
      </c>
      <c r="I24" s="49">
        <v>3935</v>
      </c>
      <c r="J24" s="49">
        <v>0</v>
      </c>
      <c r="K24" s="49">
        <v>3985</v>
      </c>
      <c r="L24" s="49">
        <v>0</v>
      </c>
      <c r="M24" s="49">
        <v>3985</v>
      </c>
      <c r="N24" s="49">
        <v>0</v>
      </c>
      <c r="O24" s="49">
        <v>4085</v>
      </c>
      <c r="P24" s="49">
        <v>0</v>
      </c>
      <c r="Q24" s="49">
        <v>4085</v>
      </c>
      <c r="R24" s="6" t="s">
        <v>38</v>
      </c>
      <c r="S24" s="17" t="s">
        <v>73</v>
      </c>
    </row>
    <row r="25" spans="1:20" ht="84.75" customHeight="1" x14ac:dyDescent="0.25">
      <c r="A25" s="78" t="s">
        <v>39</v>
      </c>
      <c r="B25" s="18" t="s">
        <v>40</v>
      </c>
      <c r="C25" s="84" t="s">
        <v>9</v>
      </c>
      <c r="D25" s="72">
        <v>0</v>
      </c>
      <c r="E25" s="72">
        <f>1185+600</f>
        <v>1785</v>
      </c>
      <c r="F25" s="91">
        <v>0</v>
      </c>
      <c r="G25" s="91">
        <v>1450</v>
      </c>
      <c r="H25" s="72">
        <v>0</v>
      </c>
      <c r="I25" s="72">
        <v>1635</v>
      </c>
      <c r="J25" s="72">
        <v>0</v>
      </c>
      <c r="K25" s="72">
        <v>1635</v>
      </c>
      <c r="L25" s="72">
        <v>0</v>
      </c>
      <c r="M25" s="72">
        <v>1635</v>
      </c>
      <c r="N25" s="72">
        <v>0</v>
      </c>
      <c r="O25" s="72">
        <v>1635</v>
      </c>
      <c r="P25" s="72">
        <v>0</v>
      </c>
      <c r="Q25" s="72">
        <v>1635</v>
      </c>
      <c r="R25" s="84" t="s">
        <v>38</v>
      </c>
      <c r="S25" s="88" t="s">
        <v>74</v>
      </c>
    </row>
    <row r="26" spans="1:20" ht="45" x14ac:dyDescent="0.25">
      <c r="A26" s="78"/>
      <c r="B26" s="18" t="s">
        <v>41</v>
      </c>
      <c r="C26" s="84"/>
      <c r="D26" s="72"/>
      <c r="E26" s="72"/>
      <c r="F26" s="91"/>
      <c r="G26" s="91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84"/>
      <c r="S26" s="89"/>
    </row>
    <row r="27" spans="1:20" ht="30" x14ac:dyDescent="0.25">
      <c r="A27" s="78"/>
      <c r="B27" s="18" t="s">
        <v>42</v>
      </c>
      <c r="C27" s="84"/>
      <c r="D27" s="72"/>
      <c r="E27" s="72"/>
      <c r="F27" s="91"/>
      <c r="G27" s="91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84"/>
      <c r="S27" s="89"/>
    </row>
    <row r="28" spans="1:20" ht="60" x14ac:dyDescent="0.25">
      <c r="A28" s="78"/>
      <c r="B28" s="18" t="s">
        <v>43</v>
      </c>
      <c r="C28" s="84"/>
      <c r="D28" s="72"/>
      <c r="E28" s="72"/>
      <c r="F28" s="91"/>
      <c r="G28" s="91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84"/>
      <c r="S28" s="89"/>
    </row>
    <row r="29" spans="1:20" ht="45" x14ac:dyDescent="0.25">
      <c r="A29" s="78"/>
      <c r="B29" s="18" t="s">
        <v>44</v>
      </c>
      <c r="C29" s="84"/>
      <c r="D29" s="72"/>
      <c r="E29" s="72"/>
      <c r="F29" s="91"/>
      <c r="G29" s="91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84"/>
      <c r="S29" s="90"/>
    </row>
    <row r="30" spans="1:20" ht="150" x14ac:dyDescent="0.25">
      <c r="A30" s="15" t="s">
        <v>45</v>
      </c>
      <c r="B30" s="18" t="s">
        <v>46</v>
      </c>
      <c r="C30" s="3" t="s">
        <v>9</v>
      </c>
      <c r="D30" s="44">
        <v>0</v>
      </c>
      <c r="E30" s="44">
        <v>510</v>
      </c>
      <c r="F30" s="46">
        <v>0</v>
      </c>
      <c r="G30" s="46">
        <v>445</v>
      </c>
      <c r="H30" s="58">
        <v>0</v>
      </c>
      <c r="I30" s="44">
        <v>550</v>
      </c>
      <c r="J30" s="44">
        <v>0</v>
      </c>
      <c r="K30" s="44">
        <v>550</v>
      </c>
      <c r="L30" s="58">
        <v>0</v>
      </c>
      <c r="M30" s="44">
        <v>550</v>
      </c>
      <c r="N30" s="58">
        <v>0</v>
      </c>
      <c r="O30" s="53">
        <v>550</v>
      </c>
      <c r="P30" s="58">
        <v>0</v>
      </c>
      <c r="Q30" s="53">
        <v>550</v>
      </c>
      <c r="R30" s="2" t="s">
        <v>47</v>
      </c>
      <c r="S30" s="17" t="s">
        <v>48</v>
      </c>
    </row>
    <row r="31" spans="1:20" ht="53.25" customHeight="1" x14ac:dyDescent="0.25">
      <c r="A31" s="15" t="s">
        <v>49</v>
      </c>
      <c r="B31" s="16" t="s">
        <v>50</v>
      </c>
      <c r="C31" s="4" t="s">
        <v>9</v>
      </c>
      <c r="D31" s="44">
        <f t="shared" ref="D31:E31" si="33">D32+D33+D34+D37</f>
        <v>56807.59</v>
      </c>
      <c r="E31" s="44">
        <f t="shared" si="33"/>
        <v>19350</v>
      </c>
      <c r="F31" s="46">
        <f t="shared" ref="F31" si="34">F32+F33+F34+F37</f>
        <v>38907.205999999998</v>
      </c>
      <c r="G31" s="46">
        <f t="shared" ref="G31" si="35">G32+G33+G34+G37</f>
        <v>20600</v>
      </c>
      <c r="H31" s="23">
        <f t="shared" ref="H31:M31" si="36">H32+H33+H34+H37</f>
        <v>26594.102999999999</v>
      </c>
      <c r="I31" s="23">
        <f t="shared" si="36"/>
        <v>20600</v>
      </c>
      <c r="J31" s="23">
        <f t="shared" si="36"/>
        <v>20175.84</v>
      </c>
      <c r="K31" s="23">
        <f t="shared" si="36"/>
        <v>27593.200000000001</v>
      </c>
      <c r="L31" s="23">
        <f t="shared" si="36"/>
        <v>23725.599999999999</v>
      </c>
      <c r="M31" s="23">
        <f t="shared" si="36"/>
        <v>27593.200000000001</v>
      </c>
      <c r="N31" s="53">
        <f t="shared" ref="N31:Q31" si="37">N32+N33+N34+N37</f>
        <v>23725.599999999999</v>
      </c>
      <c r="O31" s="53">
        <f t="shared" si="37"/>
        <v>27590</v>
      </c>
      <c r="P31" s="53">
        <f t="shared" si="37"/>
        <v>23725.599999999999</v>
      </c>
      <c r="Q31" s="53">
        <f t="shared" si="37"/>
        <v>27590</v>
      </c>
      <c r="R31" s="2"/>
      <c r="S31" s="16"/>
    </row>
    <row r="32" spans="1:20" ht="108" customHeight="1" x14ac:dyDescent="0.25">
      <c r="A32" s="15" t="s">
        <v>51</v>
      </c>
      <c r="B32" s="16" t="s">
        <v>52</v>
      </c>
      <c r="C32" s="4" t="s">
        <v>9</v>
      </c>
      <c r="D32" s="44">
        <v>39400</v>
      </c>
      <c r="E32" s="44">
        <v>0</v>
      </c>
      <c r="F32" s="46">
        <v>20022.205999999998</v>
      </c>
      <c r="G32" s="46">
        <v>0</v>
      </c>
      <c r="H32" s="23">
        <v>17006.023000000001</v>
      </c>
      <c r="I32" s="50">
        <v>0</v>
      </c>
      <c r="J32" s="23">
        <v>16648.61</v>
      </c>
      <c r="K32" s="50">
        <v>0</v>
      </c>
      <c r="L32" s="23">
        <v>15480</v>
      </c>
      <c r="M32" s="50">
        <v>0</v>
      </c>
      <c r="N32" s="53">
        <v>15480</v>
      </c>
      <c r="O32" s="56">
        <v>0</v>
      </c>
      <c r="P32" s="53">
        <v>15480</v>
      </c>
      <c r="Q32" s="56">
        <v>0</v>
      </c>
      <c r="R32" s="2" t="s">
        <v>53</v>
      </c>
      <c r="S32" s="55" t="s">
        <v>54</v>
      </c>
      <c r="T32" t="s">
        <v>87</v>
      </c>
    </row>
    <row r="33" spans="1:20" ht="89.25" x14ac:dyDescent="0.25">
      <c r="A33" s="15" t="s">
        <v>55</v>
      </c>
      <c r="B33" s="16" t="s">
        <v>56</v>
      </c>
      <c r="C33" s="3" t="s">
        <v>9</v>
      </c>
      <c r="D33" s="44">
        <v>0</v>
      </c>
      <c r="E33" s="44">
        <v>600</v>
      </c>
      <c r="F33" s="46">
        <v>0</v>
      </c>
      <c r="G33" s="46">
        <v>600</v>
      </c>
      <c r="H33" s="50">
        <v>0</v>
      </c>
      <c r="I33" s="23">
        <v>600</v>
      </c>
      <c r="J33" s="50">
        <v>0</v>
      </c>
      <c r="K33" s="23">
        <v>640</v>
      </c>
      <c r="L33" s="50">
        <v>0</v>
      </c>
      <c r="M33" s="23">
        <v>640</v>
      </c>
      <c r="N33" s="56">
        <v>0</v>
      </c>
      <c r="O33" s="53">
        <v>640</v>
      </c>
      <c r="P33" s="56">
        <v>0</v>
      </c>
      <c r="Q33" s="53">
        <v>640</v>
      </c>
      <c r="R33" s="2" t="s">
        <v>38</v>
      </c>
      <c r="S33" s="17" t="s">
        <v>57</v>
      </c>
    </row>
    <row r="34" spans="1:20" ht="42.75" customHeight="1" x14ac:dyDescent="0.25">
      <c r="A34" s="15" t="s">
        <v>58</v>
      </c>
      <c r="B34" s="16" t="s">
        <v>59</v>
      </c>
      <c r="C34" s="84" t="s">
        <v>9</v>
      </c>
      <c r="D34" s="44">
        <f t="shared" ref="D34" si="38">D35+D36</f>
        <v>0</v>
      </c>
      <c r="E34" s="22">
        <f>E35+E36</f>
        <v>18750</v>
      </c>
      <c r="F34" s="46">
        <f t="shared" ref="F34" si="39">F35+F36</f>
        <v>0</v>
      </c>
      <c r="G34" s="34">
        <f>G35+G36</f>
        <v>20000</v>
      </c>
      <c r="H34" s="22">
        <f t="shared" ref="H34:M34" si="40">H35+H36</f>
        <v>0</v>
      </c>
      <c r="I34" s="22">
        <f t="shared" si="40"/>
        <v>20000</v>
      </c>
      <c r="J34" s="22">
        <f t="shared" si="40"/>
        <v>0</v>
      </c>
      <c r="K34" s="22">
        <f t="shared" si="40"/>
        <v>26953.200000000001</v>
      </c>
      <c r="L34" s="22">
        <f t="shared" si="40"/>
        <v>0</v>
      </c>
      <c r="M34" s="22">
        <f t="shared" si="40"/>
        <v>26953.200000000001</v>
      </c>
      <c r="N34" s="22">
        <f t="shared" ref="N34:Q34" si="41">N35+N36</f>
        <v>0</v>
      </c>
      <c r="O34" s="22">
        <f t="shared" si="41"/>
        <v>26950</v>
      </c>
      <c r="P34" s="22">
        <f t="shared" si="41"/>
        <v>0</v>
      </c>
      <c r="Q34" s="22">
        <f t="shared" si="41"/>
        <v>26950</v>
      </c>
      <c r="R34" s="81" t="s">
        <v>72</v>
      </c>
      <c r="S34" s="80" t="s">
        <v>60</v>
      </c>
    </row>
    <row r="35" spans="1:20" ht="30" x14ac:dyDescent="0.25">
      <c r="A35" s="15" t="s">
        <v>61</v>
      </c>
      <c r="B35" s="18" t="s">
        <v>64</v>
      </c>
      <c r="C35" s="84"/>
      <c r="D35" s="45">
        <v>0</v>
      </c>
      <c r="E35" s="45">
        <v>18293</v>
      </c>
      <c r="F35" s="37">
        <v>0</v>
      </c>
      <c r="G35" s="37">
        <v>19512.2</v>
      </c>
      <c r="H35" s="24">
        <v>0</v>
      </c>
      <c r="I35" s="24">
        <v>19296.72</v>
      </c>
      <c r="J35" s="38">
        <v>0</v>
      </c>
      <c r="K35" s="38">
        <v>26058.400000000001</v>
      </c>
      <c r="L35" s="38">
        <v>0</v>
      </c>
      <c r="M35" s="38">
        <v>26058.400000000001</v>
      </c>
      <c r="N35" s="45">
        <v>0</v>
      </c>
      <c r="O35" s="45">
        <v>26150</v>
      </c>
      <c r="P35" s="45">
        <v>0</v>
      </c>
      <c r="Q35" s="45">
        <v>26150</v>
      </c>
      <c r="R35" s="82"/>
      <c r="S35" s="80"/>
    </row>
    <row r="36" spans="1:20" ht="30" x14ac:dyDescent="0.25">
      <c r="A36" s="15" t="s">
        <v>63</v>
      </c>
      <c r="B36" s="18" t="s">
        <v>62</v>
      </c>
      <c r="C36" s="84"/>
      <c r="D36" s="45">
        <v>0</v>
      </c>
      <c r="E36" s="45">
        <v>457</v>
      </c>
      <c r="F36" s="37">
        <v>0</v>
      </c>
      <c r="G36" s="37">
        <v>487.8</v>
      </c>
      <c r="H36" s="24">
        <v>0</v>
      </c>
      <c r="I36" s="24">
        <v>703.28</v>
      </c>
      <c r="J36" s="38">
        <v>0</v>
      </c>
      <c r="K36" s="38">
        <v>894.8</v>
      </c>
      <c r="L36" s="38">
        <v>0</v>
      </c>
      <c r="M36" s="38">
        <v>894.8</v>
      </c>
      <c r="N36" s="45">
        <v>0</v>
      </c>
      <c r="O36" s="45">
        <v>800</v>
      </c>
      <c r="P36" s="45">
        <v>0</v>
      </c>
      <c r="Q36" s="45">
        <v>800</v>
      </c>
      <c r="R36" s="83"/>
      <c r="S36" s="80"/>
    </row>
    <row r="37" spans="1:20" ht="126" customHeight="1" x14ac:dyDescent="0.25">
      <c r="A37" s="15" t="s">
        <v>65</v>
      </c>
      <c r="B37" s="16" t="s">
        <v>66</v>
      </c>
      <c r="C37" s="4" t="s">
        <v>9</v>
      </c>
      <c r="D37" s="44">
        <f>D38+D39</f>
        <v>17407.59</v>
      </c>
      <c r="E37" s="41">
        <v>0</v>
      </c>
      <c r="F37" s="46">
        <f>F38+F39</f>
        <v>18885</v>
      </c>
      <c r="G37" s="47">
        <v>0</v>
      </c>
      <c r="H37" s="23">
        <f>H38+H39</f>
        <v>9588.0799999999981</v>
      </c>
      <c r="I37" s="23">
        <f t="shared" ref="I37" si="42">I38+I39</f>
        <v>0</v>
      </c>
      <c r="J37" s="23">
        <f>J38+J39</f>
        <v>3527.2300000000005</v>
      </c>
      <c r="K37" s="23">
        <f t="shared" ref="K37" si="43">K38+K39</f>
        <v>0</v>
      </c>
      <c r="L37" s="23">
        <f>L38+L39</f>
        <v>8245.6</v>
      </c>
      <c r="M37" s="23">
        <f t="shared" ref="M37:O37" si="44">M38+M39</f>
        <v>0</v>
      </c>
      <c r="N37" s="53">
        <f>N38+N39</f>
        <v>8245.6</v>
      </c>
      <c r="O37" s="53">
        <f t="shared" si="44"/>
        <v>0</v>
      </c>
      <c r="P37" s="53">
        <f>P38+P39</f>
        <v>8245.6</v>
      </c>
      <c r="Q37" s="53">
        <f t="shared" ref="Q37" si="45">Q38+Q39</f>
        <v>0</v>
      </c>
      <c r="R37" s="2" t="s">
        <v>99</v>
      </c>
      <c r="S37" s="55" t="s">
        <v>67</v>
      </c>
      <c r="T37" t="s">
        <v>87</v>
      </c>
    </row>
    <row r="38" spans="1:20" ht="90" x14ac:dyDescent="0.25">
      <c r="A38" s="31" t="s">
        <v>81</v>
      </c>
      <c r="B38" s="18" t="s">
        <v>84</v>
      </c>
      <c r="C38" s="4"/>
      <c r="D38" s="45">
        <v>16716.689999999999</v>
      </c>
      <c r="E38" s="51">
        <v>0</v>
      </c>
      <c r="F38" s="37">
        <v>18116.591</v>
      </c>
      <c r="G38" s="52">
        <v>0</v>
      </c>
      <c r="H38" s="37">
        <f>16260-7056.22</f>
        <v>9203.7799999999988</v>
      </c>
      <c r="I38" s="52">
        <v>0</v>
      </c>
      <c r="J38" s="37">
        <v>3142.9300000000003</v>
      </c>
      <c r="K38" s="52">
        <v>0</v>
      </c>
      <c r="L38" s="37">
        <v>7940.05</v>
      </c>
      <c r="M38" s="52">
        <v>0</v>
      </c>
      <c r="N38" s="37">
        <v>7940.05</v>
      </c>
      <c r="O38" s="52">
        <v>0</v>
      </c>
      <c r="P38" s="37">
        <v>7940.05</v>
      </c>
      <c r="Q38" s="52">
        <v>0</v>
      </c>
      <c r="R38" s="3"/>
      <c r="S38" s="15"/>
    </row>
    <row r="39" spans="1:20" ht="90" x14ac:dyDescent="0.25">
      <c r="A39" s="31" t="s">
        <v>82</v>
      </c>
      <c r="B39" s="18" t="s">
        <v>83</v>
      </c>
      <c r="C39" s="4"/>
      <c r="D39" s="45">
        <v>690.9</v>
      </c>
      <c r="E39" s="51">
        <v>0</v>
      </c>
      <c r="F39" s="37">
        <v>768.40899999999999</v>
      </c>
      <c r="G39" s="52">
        <v>0</v>
      </c>
      <c r="H39" s="37">
        <f>700-315.7</f>
        <v>384.3</v>
      </c>
      <c r="I39" s="52">
        <v>0</v>
      </c>
      <c r="J39" s="37">
        <v>384.3</v>
      </c>
      <c r="K39" s="52">
        <v>0</v>
      </c>
      <c r="L39" s="37">
        <v>305.55</v>
      </c>
      <c r="M39" s="52">
        <v>0</v>
      </c>
      <c r="N39" s="37">
        <v>305.55</v>
      </c>
      <c r="O39" s="52">
        <v>0</v>
      </c>
      <c r="P39" s="37">
        <v>305.55</v>
      </c>
      <c r="Q39" s="52">
        <v>0</v>
      </c>
      <c r="R39" s="3"/>
      <c r="S39" s="15"/>
    </row>
    <row r="40" spans="1:20" ht="78" customHeight="1" x14ac:dyDescent="0.25">
      <c r="A40" s="15" t="s">
        <v>68</v>
      </c>
      <c r="B40" s="10" t="s">
        <v>95</v>
      </c>
      <c r="C40" s="4" t="s">
        <v>9</v>
      </c>
      <c r="D40" s="44">
        <f t="shared" ref="D40:E40" si="46">D41</f>
        <v>0</v>
      </c>
      <c r="E40" s="44">
        <f t="shared" si="46"/>
        <v>8385</v>
      </c>
      <c r="F40" s="46">
        <f t="shared" ref="F40" si="47">F41</f>
        <v>0</v>
      </c>
      <c r="G40" s="46">
        <f t="shared" ref="G40:Q40" si="48">G41</f>
        <v>9540</v>
      </c>
      <c r="H40" s="23">
        <f t="shared" si="48"/>
        <v>0</v>
      </c>
      <c r="I40" s="23">
        <f t="shared" si="48"/>
        <v>9226</v>
      </c>
      <c r="J40" s="23">
        <f t="shared" si="48"/>
        <v>0</v>
      </c>
      <c r="K40" s="23">
        <f t="shared" si="48"/>
        <v>10022</v>
      </c>
      <c r="L40" s="23">
        <f t="shared" si="48"/>
        <v>0</v>
      </c>
      <c r="M40" s="23">
        <f t="shared" si="48"/>
        <v>10022</v>
      </c>
      <c r="N40" s="53">
        <f t="shared" si="48"/>
        <v>0</v>
      </c>
      <c r="O40" s="53">
        <f t="shared" si="48"/>
        <v>11161.24</v>
      </c>
      <c r="P40" s="53">
        <f t="shared" si="48"/>
        <v>0</v>
      </c>
      <c r="Q40" s="53">
        <f t="shared" si="48"/>
        <v>11161.24</v>
      </c>
      <c r="R40" s="2" t="s">
        <v>76</v>
      </c>
      <c r="S40" s="17" t="s">
        <v>75</v>
      </c>
    </row>
    <row r="41" spans="1:20" ht="51" x14ac:dyDescent="0.25">
      <c r="A41" s="15" t="s">
        <v>69</v>
      </c>
      <c r="B41" s="18" t="s">
        <v>70</v>
      </c>
      <c r="C41" s="3" t="s">
        <v>9</v>
      </c>
      <c r="D41" s="45">
        <v>0</v>
      </c>
      <c r="E41" s="45">
        <v>8385</v>
      </c>
      <c r="F41" s="37">
        <v>0</v>
      </c>
      <c r="G41" s="37">
        <v>9540</v>
      </c>
      <c r="H41" s="24">
        <v>0</v>
      </c>
      <c r="I41" s="24">
        <v>9226</v>
      </c>
      <c r="J41" s="38">
        <v>0</v>
      </c>
      <c r="K41" s="38">
        <v>10022</v>
      </c>
      <c r="L41" s="38">
        <v>0</v>
      </c>
      <c r="M41" s="38">
        <v>10022</v>
      </c>
      <c r="N41" s="45">
        <v>0</v>
      </c>
      <c r="O41" s="45">
        <v>11161.24</v>
      </c>
      <c r="P41" s="45">
        <v>0</v>
      </c>
      <c r="Q41" s="45">
        <v>11161.24</v>
      </c>
      <c r="R41" s="2" t="s">
        <v>76</v>
      </c>
      <c r="S41" s="8"/>
    </row>
    <row r="42" spans="1:20" ht="27" customHeight="1" x14ac:dyDescent="0.25">
      <c r="A42" s="92" t="s">
        <v>77</v>
      </c>
      <c r="B42" s="93"/>
      <c r="C42" s="98" t="s">
        <v>94</v>
      </c>
      <c r="D42" s="30">
        <f>D10+D23+D31+D40</f>
        <v>1472003.75</v>
      </c>
      <c r="E42" s="30">
        <f t="shared" ref="E42" si="49">E10+E23+E31+E40</f>
        <v>759783.09900000005</v>
      </c>
      <c r="F42" s="48">
        <f>F10+F23+F31+F40</f>
        <v>1560811.078</v>
      </c>
      <c r="G42" s="48">
        <f t="shared" ref="G42" si="50">G10+G23+G31+G40</f>
        <v>877393.76900000009</v>
      </c>
      <c r="H42" s="30">
        <f t="shared" ref="H42:M42" si="51">H10+H23+H31+H40</f>
        <v>1591852.2029999997</v>
      </c>
      <c r="I42" s="30">
        <f t="shared" si="51"/>
        <v>998947.64100000006</v>
      </c>
      <c r="J42" s="30">
        <f t="shared" si="51"/>
        <v>1847389.763</v>
      </c>
      <c r="K42" s="30">
        <f t="shared" si="51"/>
        <v>968932.89999999991</v>
      </c>
      <c r="L42" s="30">
        <f t="shared" si="51"/>
        <v>1457628.5</v>
      </c>
      <c r="M42" s="30">
        <f t="shared" si="51"/>
        <v>924482.9</v>
      </c>
      <c r="N42" s="30">
        <f t="shared" ref="N42:Q42" si="52">N10+N23+N31+N40</f>
        <v>1457628.5</v>
      </c>
      <c r="O42" s="30">
        <f t="shared" si="52"/>
        <v>2306009.5900000003</v>
      </c>
      <c r="P42" s="30">
        <f t="shared" si="52"/>
        <v>1457628.5</v>
      </c>
      <c r="Q42" s="30">
        <f t="shared" si="52"/>
        <v>2320856.7800000003</v>
      </c>
      <c r="R42" s="63"/>
      <c r="S42" s="64"/>
    </row>
    <row r="43" spans="1:20" ht="27" customHeight="1" x14ac:dyDescent="0.25">
      <c r="A43" s="94"/>
      <c r="B43" s="95"/>
      <c r="C43" s="99"/>
      <c r="D43" s="59">
        <f>D42+E42</f>
        <v>2231786.8489999999</v>
      </c>
      <c r="E43" s="60"/>
      <c r="F43" s="59">
        <f>F42+G42</f>
        <v>2438204.8470000001</v>
      </c>
      <c r="G43" s="60"/>
      <c r="H43" s="59">
        <f>H42+I42</f>
        <v>2590799.8439999996</v>
      </c>
      <c r="I43" s="60"/>
      <c r="J43" s="59">
        <f>J42+K42</f>
        <v>2816322.6629999997</v>
      </c>
      <c r="K43" s="60"/>
      <c r="L43" s="59">
        <f>L42+M42</f>
        <v>2382111.4</v>
      </c>
      <c r="M43" s="60"/>
      <c r="N43" s="59">
        <f>N42+O42</f>
        <v>3763638.0900000003</v>
      </c>
      <c r="O43" s="60"/>
      <c r="P43" s="59">
        <f>P42+Q42</f>
        <v>3778485.2800000003</v>
      </c>
      <c r="Q43" s="60"/>
      <c r="R43" s="65"/>
      <c r="S43" s="66"/>
    </row>
    <row r="44" spans="1:20" ht="15" customHeight="1" x14ac:dyDescent="0.25">
      <c r="A44" s="94"/>
      <c r="B44" s="95"/>
      <c r="C44" s="99"/>
      <c r="D44" s="61" t="s">
        <v>89</v>
      </c>
      <c r="E44" s="62"/>
      <c r="F44" s="61" t="s">
        <v>7</v>
      </c>
      <c r="G44" s="62"/>
      <c r="H44" s="61" t="s">
        <v>8</v>
      </c>
      <c r="I44" s="62"/>
      <c r="J44" s="61" t="s">
        <v>86</v>
      </c>
      <c r="K44" s="62"/>
      <c r="L44" s="61" t="s">
        <v>88</v>
      </c>
      <c r="M44" s="62"/>
      <c r="N44" s="61" t="s">
        <v>97</v>
      </c>
      <c r="O44" s="62"/>
      <c r="P44" s="61" t="s">
        <v>98</v>
      </c>
      <c r="Q44" s="62"/>
      <c r="R44" s="65"/>
      <c r="S44" s="66"/>
    </row>
    <row r="45" spans="1:20" ht="21" customHeight="1" x14ac:dyDescent="0.25">
      <c r="A45" s="96"/>
      <c r="B45" s="97"/>
      <c r="C45" s="100"/>
      <c r="D45" s="43" t="s">
        <v>79</v>
      </c>
      <c r="E45" s="43" t="s">
        <v>80</v>
      </c>
      <c r="F45" s="40" t="s">
        <v>79</v>
      </c>
      <c r="G45" s="40" t="s">
        <v>80</v>
      </c>
      <c r="H45" s="15" t="s">
        <v>79</v>
      </c>
      <c r="I45" s="15" t="s">
        <v>80</v>
      </c>
      <c r="J45" s="15" t="s">
        <v>79</v>
      </c>
      <c r="K45" s="15" t="s">
        <v>80</v>
      </c>
      <c r="L45" s="15" t="s">
        <v>79</v>
      </c>
      <c r="M45" s="15" t="s">
        <v>80</v>
      </c>
      <c r="N45" s="54" t="s">
        <v>79</v>
      </c>
      <c r="O45" s="54" t="s">
        <v>80</v>
      </c>
      <c r="P45" s="54" t="s">
        <v>79</v>
      </c>
      <c r="Q45" s="54" t="s">
        <v>80</v>
      </c>
      <c r="R45" s="67"/>
      <c r="S45" s="68"/>
    </row>
    <row r="46" spans="1:20" x14ac:dyDescent="0.25">
      <c r="A46" s="14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11"/>
      <c r="S46" s="7"/>
    </row>
    <row r="47" spans="1:20" ht="69.75" customHeight="1" x14ac:dyDescent="0.25">
      <c r="A47" s="14" t="s">
        <v>71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11"/>
      <c r="S47" s="7"/>
    </row>
    <row r="48" spans="1:20" ht="15.75" x14ac:dyDescent="0.25">
      <c r="A48" s="1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7"/>
    </row>
    <row r="49" spans="1:19" x14ac:dyDescent="0.25">
      <c r="A49" s="1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11"/>
      <c r="S49" s="7"/>
    </row>
    <row r="50" spans="1:19" x14ac:dyDescent="0.25">
      <c r="A50" s="1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11"/>
      <c r="S50" s="7"/>
    </row>
  </sheetData>
  <mergeCells count="60">
    <mergeCell ref="N43:O43"/>
    <mergeCell ref="N44:O44"/>
    <mergeCell ref="F43:G43"/>
    <mergeCell ref="F44:G44"/>
    <mergeCell ref="D44:E44"/>
    <mergeCell ref="A42:B45"/>
    <mergeCell ref="C42:C45"/>
    <mergeCell ref="H43:I43"/>
    <mergeCell ref="J43:K43"/>
    <mergeCell ref="L43:M43"/>
    <mergeCell ref="H44:I44"/>
    <mergeCell ref="J44:K44"/>
    <mergeCell ref="L44:M44"/>
    <mergeCell ref="C17:C19"/>
    <mergeCell ref="S6:S9"/>
    <mergeCell ref="C11:C13"/>
    <mergeCell ref="H8:I8"/>
    <mergeCell ref="J8:K8"/>
    <mergeCell ref="L8:M8"/>
    <mergeCell ref="F8:G8"/>
    <mergeCell ref="D8:E8"/>
    <mergeCell ref="R6:R9"/>
    <mergeCell ref="D7:M7"/>
    <mergeCell ref="K25:K29"/>
    <mergeCell ref="H25:H29"/>
    <mergeCell ref="J25:J29"/>
    <mergeCell ref="F25:F29"/>
    <mergeCell ref="G25:G29"/>
    <mergeCell ref="K2:S2"/>
    <mergeCell ref="D25:D29"/>
    <mergeCell ref="E25:E29"/>
    <mergeCell ref="D43:E43"/>
    <mergeCell ref="A4:S4"/>
    <mergeCell ref="A6:A9"/>
    <mergeCell ref="B6:B9"/>
    <mergeCell ref="C6:C9"/>
    <mergeCell ref="S17:S19"/>
    <mergeCell ref="C14:C16"/>
    <mergeCell ref="A25:A29"/>
    <mergeCell ref="C25:C29"/>
    <mergeCell ref="C34:C36"/>
    <mergeCell ref="C20:C22"/>
    <mergeCell ref="S25:S29"/>
    <mergeCell ref="M25:M29"/>
    <mergeCell ref="P43:Q43"/>
    <mergeCell ref="P44:Q44"/>
    <mergeCell ref="R42:S45"/>
    <mergeCell ref="D6:Q6"/>
    <mergeCell ref="N8:O8"/>
    <mergeCell ref="P8:Q8"/>
    <mergeCell ref="N25:N29"/>
    <mergeCell ref="O25:O29"/>
    <mergeCell ref="P25:P29"/>
    <mergeCell ref="Q25:Q29"/>
    <mergeCell ref="S20:S22"/>
    <mergeCell ref="R25:R29"/>
    <mergeCell ref="L25:L29"/>
    <mergeCell ref="S34:S36"/>
    <mergeCell ref="R34:R36"/>
    <mergeCell ref="I25:I29"/>
  </mergeCells>
  <pageMargins left="0.59055118110236227" right="0" top="1.7322834645669292" bottom="0.74803149606299213" header="0.31496062992125984" footer="0.31496062992125984"/>
  <pageSetup paperSize="9" scale="43" orientation="landscape" r:id="rId1"/>
  <rowBreaks count="2" manualBreakCount="2">
    <brk id="22" max="16383" man="1"/>
    <brk id="33" max="16383" man="1"/>
  </rowBreaks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Залина Карданова</dc:creator>
  <cp:lastModifiedBy>Залина Карданова</cp:lastModifiedBy>
  <cp:lastPrinted>2020-11-16T10:27:47Z</cp:lastPrinted>
  <dcterms:created xsi:type="dcterms:W3CDTF">2016-11-28T07:30:47Z</dcterms:created>
  <dcterms:modified xsi:type="dcterms:W3CDTF">2020-11-16T12:29:19Z</dcterms:modified>
</cp:coreProperties>
</file>